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<sst xmlns="http://schemas.openxmlformats.org/spreadsheetml/2006/main" count="75" uniqueCount="69">
  <si>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</si>
  <si>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</si>
  <si>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</si>
  <si>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</si>
  <si>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</si>
  <si>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</si>
  <si>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</si>
  <si>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</si>
  <si>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</si>
  <si>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</si>
  <si>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</si>
  <si>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</si>
  <si>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</si>
  <si>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</si>
  <si>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</si>
  <si>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</si>
  <si>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</si>
  <si>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</si>
  <si>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</si>
  <si>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</si>
  <si>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</si>
  <si>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</si>
  <si>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</si>
  <si>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</si>
  <si>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</si>
  <si>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</si>
  <si>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</si>
  <si>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</si>
  <si>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</si>
  <si>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</si>
  <si>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</si>
  <si>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</si>
  <si>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</si>
  <si>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</si>
  <si>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</si>
  <si>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</si>
  <si>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</si>
  <si>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</si>
  <si>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</si>
  <si>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</si>
  <si>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</si>
  <si>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</si>
  <si>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</si>
  <si>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</si>
  <si>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</si>
  <si>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</si>
  <si>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</si>
  <si>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</si>
  <si>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</si>
  <si>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</si>
  <si>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</si>
  <si>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</si>
  <si>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</si>
  <si>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</si>
  <si>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</si>
  <si>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</si>
  <si>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</si>
  <si>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</si>
  <si>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2020-2021 Eğitim Öğretim Yılı
1.Dönem 
4.Sınıf Müzik
Kazanım Değerlendirme Ölçeği</t>
  </si>
  <si>
    <t>Mü.4.A.2. İstiklâl Marşı’nı doğru söylemeye özen gösterir.</t>
  </si>
  <si>
    <t>Mü.4.A.1. Birlikte söyleme kurallarına uyar</t>
  </si>
  <si>
    <t>Mü.4.A.4. Belirli gün ve haftaların anlamına uygun müzikler söyler.</t>
  </si>
  <si>
    <t>Mü.4.B.1. Temel müzik yazı ve ögelerini tanır.</t>
  </si>
  <si>
    <t>Mü.4.B.4. Öğrendiği seslerin temel özelliklerini ayırt eder.</t>
  </si>
  <si>
    <t>Mü.4.B.3. Şarkı, türkü ve oyun müziklerinde hız değişikliklerini fark eder.</t>
  </si>
  <si>
    <t>Mü.4.B.5. Dinlediği müziklerdeki gürlük değişikliklerini fark eder.</t>
  </si>
  <si>
    <t>Mü.4.B.6. Temel müzik yazı ve ögelerini (yükseklik, süre, hız, gürlük) bilişim destekli müzik teknolojilerini kullanarak ayırt eder.</t>
  </si>
  <si>
    <t>Mü.4.C.1. Dinlediği müziklerle ilgili duygu ve düşüncelerini ifade eder.</t>
  </si>
  <si>
    <t>Mü.4.C.2. Müziklere kendi oluşturduğu ritim kalıpları ile eşlik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</si>
</sst>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53</v>
      </c>
      <c r="C1" s="94"/>
      <c r="D1" s="94"/>
      <c r="E1" s="94"/>
      <c r="F1" s="95"/>
    </row>
    <row r="2" spans="2:6" ht="30.75" customHeight="1" x14ac:dyDescent="0.3">
      <c r="B2" s="99" t="s">
        <v>47</v>
      </c>
      <c r="C2" s="100"/>
      <c r="D2" s="22" t="s">
        <v>44</v>
      </c>
      <c r="E2" s="22" t="s">
        <v>45</v>
      </c>
      <c r="F2" s="13"/>
    </row>
    <row r="3" spans="2:6" ht="30" customHeight="1" x14ac:dyDescent="0.3">
      <c r="B3" s="98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4" t="s">
        <v>58</v>
      </c>
    </row>
    <row r="4" spans="2:6" ht="30" customHeight="1" x14ac:dyDescent="0.3">
      <c r="B4" s="98"/>
      <c r="C4" s="70" t="s">
        <v>42</v>
      </c>
      <c r="D4" s="72" t="str">
        <f>HLOOKUP(VERİLER!E68,VERİLER!$C$56:$AF$58,3,0)</f>
        <v>Mü.4.A.2. İstiklâl Marşı’nı doğru söylemeye özen gösterir.</v>
      </c>
      <c r="E4" s="72" t="str">
        <f>HLOOKUP(VERİLER!E69,VERİLER!$C$56:$AF$58,3,0)</f>
        <v>Mü.4.B.5. Dinlediği müziklerdeki gürlük değişikliklerini fark eder.</v>
      </c>
      <c r="F4" s="105"/>
    </row>
    <row r="5" spans="2:6" ht="19.95" customHeight="1" x14ac:dyDescent="0.3">
      <c r="B5" s="110"/>
      <c r="C5" s="111"/>
      <c r="D5" s="111"/>
      <c r="E5" s="112"/>
      <c r="F5" s="105"/>
    </row>
    <row r="6" spans="2:6" ht="30" customHeight="1" x14ac:dyDescent="0.3">
      <c r="B6" s="98" t="s">
        <v>46</v>
      </c>
      <c r="C6" s="70" t="s">
        <v>41</v>
      </c>
      <c r="D6" s="71">
        <f>HLOOKUP(VERİLER!K68,VERİLER!$C$56:$AF$57,2,0)</f>
        <v>2</v>
      </c>
      <c r="E6" s="71">
        <f>HLOOKUP(VERİLER!K69,VERİLER!$C$56:$AF$57,2,0)</f>
        <v>2.0249999999999999</v>
      </c>
      <c r="F6" s="105"/>
    </row>
    <row r="7" spans="2:6" ht="30" customHeight="1" x14ac:dyDescent="0.3">
      <c r="B7" s="98"/>
      <c r="C7" s="70" t="s">
        <v>42</v>
      </c>
      <c r="D7" s="72" t="str">
        <f>HLOOKUP(VERİLER!K68,VERİLER!$C$56:$AF$58,3,0)</f>
        <v>Mü.4.B.4. Öğrendiği seslerin temel özelliklerini ayırt eder.</v>
      </c>
      <c r="E7" s="72" t="str">
        <f>HLOOKUP(VERİLER!K69,VERİLER!$C$56:$AF$58,3,0)</f>
        <v>Mü.4.A.1. Birlikte söyleme kurallarına uyar</v>
      </c>
      <c r="F7" s="106"/>
    </row>
    <row r="8" spans="2:6" ht="19.95" customHeight="1" x14ac:dyDescent="0.3">
      <c r="B8" s="101"/>
      <c r="C8" s="102"/>
      <c r="D8" s="102"/>
      <c r="E8" s="102"/>
      <c r="F8" s="103"/>
    </row>
    <row r="9" spans="2:6" ht="30" customHeight="1" x14ac:dyDescent="0.3">
      <c r="B9" s="98" t="s">
        <v>49</v>
      </c>
      <c r="C9" s="70" t="s">
        <v>41</v>
      </c>
      <c r="D9" s="71">
        <f>IFERROR(LARGE(VERİLER!AG3:AG52,1),0)</f>
        <v>5</v>
      </c>
      <c r="E9" s="71">
        <f>IFERROR(LARGE(VERİLER!AG3:AG52,2),0)</f>
        <v>4.5</v>
      </c>
      <c r="F9" s="107" t="s">
        <v>57</v>
      </c>
    </row>
    <row r="10" spans="2:6" ht="30" customHeight="1" x14ac:dyDescent="0.3">
      <c r="B10" s="98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8"/>
    </row>
    <row r="11" spans="2:6" ht="19.95" customHeight="1" x14ac:dyDescent="0.3">
      <c r="B11" s="73"/>
      <c r="C11" s="74"/>
      <c r="D11" s="74"/>
      <c r="E11" s="74"/>
      <c r="F11" s="108"/>
    </row>
    <row r="12" spans="2:6" ht="30" customHeight="1" x14ac:dyDescent="0.3">
      <c r="B12" s="98" t="s">
        <v>50</v>
      </c>
      <c r="C12" s="70" t="s">
        <v>41</v>
      </c>
      <c r="D12" s="71">
        <f>IFERROR(SMALL(VERİLER!AG3:AG52,1),0)</f>
        <v>1.5454545454545454</v>
      </c>
      <c r="E12" s="71">
        <f>IFERROR(SMALL(VERİLER!AG3:AG52,2),0)</f>
        <v>1.5454545454545454</v>
      </c>
      <c r="F12" s="108"/>
    </row>
    <row r="13" spans="2:6" ht="30" customHeight="1" x14ac:dyDescent="0.3">
      <c r="B13" s="98"/>
      <c r="C13" s="70" t="s">
        <v>48</v>
      </c>
      <c r="D13" s="71" t="str">
        <f>HLOOKUP(VERİLER!Y68,VERİLER!C63:AZ65,3,0)</f>
        <v>MUSTAFA</v>
      </c>
      <c r="E13" s="71" t="str">
        <f ca="1">HLOOKUP(VERİLER!Y69,VERİLER!C63:AZ65,3,0)</f>
        <v>HÜSEYİN</v>
      </c>
      <c r="F13" s="109"/>
    </row>
    <row r="14" spans="2:6" ht="19.95" customHeight="1" x14ac:dyDescent="0.3">
      <c r="B14" s="101"/>
      <c r="C14" s="102"/>
      <c r="D14" s="102"/>
      <c r="E14" s="102"/>
      <c r="F14" s="103"/>
    </row>
    <row r="15" spans="2:6" ht="30" customHeight="1" thickBot="1" x14ac:dyDescent="0.35">
      <c r="B15" s="75" t="s">
        <v>52</v>
      </c>
      <c r="C15" s="76">
        <f>+VERİLER!AG53</f>
        <v>2.3352272727272725</v>
      </c>
      <c r="D15" s="96" t="s">
        <v>54</v>
      </c>
      <c r="E15" s="96"/>
      <c r="F15" s="97"/>
    </row>
    <row r="16" spans="2:6" ht="19.2" thickTop="1" x14ac:dyDescent="0.3"/>
  </sheetData>
  <sheetProtection algorithmName="SHA-512" hashValue="AMRLByXjg2iDGNCcTK+BR0DUKE6oV5QAEPn5mOV5ahfoajlUtpm7DIKYHzt3D01wuoMiPZnBvwf4m9Pa+o2YbQ==" saltValue="1rVsp03NmlvJ3hMZzQX50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Q15" sqref="Q1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88" t="s">
        <v>59</v>
      </c>
      <c r="D2" s="89" t="s">
        <v>60</v>
      </c>
      <c r="E2" s="90" t="s">
        <v>61</v>
      </c>
      <c r="F2" s="90" t="s">
        <v>62</v>
      </c>
      <c r="G2" s="89" t="s">
        <v>63</v>
      </c>
      <c r="H2" s="90" t="s">
        <v>64</v>
      </c>
      <c r="I2" s="90" t="s">
        <v>65</v>
      </c>
      <c r="J2" s="91" t="s">
        <v>66</v>
      </c>
      <c r="K2" s="90" t="s">
        <v>67</v>
      </c>
      <c r="L2" s="90" t="s">
        <v>68</v>
      </c>
      <c r="M2" s="117" t="s">
        <v>56</v>
      </c>
      <c r="N2" s="118"/>
      <c r="O2" s="119"/>
      <c r="P2" s="119"/>
      <c r="Q2" s="118"/>
      <c r="R2" s="118"/>
      <c r="S2" s="118"/>
      <c r="T2" s="118"/>
      <c r="U2" s="118"/>
      <c r="V2" s="118"/>
      <c r="W2" s="119"/>
      <c r="X2" s="118"/>
      <c r="Y2" s="118"/>
      <c r="Z2" s="118"/>
      <c r="AA2" s="118"/>
      <c r="AB2" s="118"/>
      <c r="AC2" s="118"/>
      <c r="AD2" s="120"/>
      <c r="AE2" s="120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5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2"/>
      <c r="AG3" s="64">
        <f t="shared" ref="AG3:AG49" si="1">IFERROR(AVERAGE(C3:AF3)," ")</f>
        <v>5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2.1818181818181817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4"/>
      <c r="AG4" s="64">
        <f t="shared" si="1"/>
        <v>2.1818181818181817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2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4"/>
      <c r="AG5" s="64">
        <f t="shared" si="1"/>
        <v>2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1.8181818181818181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4"/>
      <c r="AG6" s="64">
        <f t="shared" si="1"/>
        <v>1.8181818181818181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2.0909090909090908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64">
        <f t="shared" si="1"/>
        <v>2.0909090909090908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2.1818181818181817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4"/>
      <c r="AG8" s="64">
        <f t="shared" si="1"/>
        <v>2.1818181818181817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1.8181818181818181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4"/>
      <c r="AG9" s="64">
        <f t="shared" si="1"/>
        <v>1.8181818181818181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2.3636363636363638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4"/>
      <c r="AG10" s="64">
        <f t="shared" si="1"/>
        <v>2.3636363636363638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2.6363636363636362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4"/>
      <c r="AG11" s="64">
        <f t="shared" si="1"/>
        <v>2.6363636363636362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3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4"/>
      <c r="AG12" s="64">
        <f t="shared" si="1"/>
        <v>3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2.3636363636363638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4"/>
      <c r="AG13" s="64">
        <f t="shared" si="1"/>
        <v>2.3636363636363638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2.1818181818181817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4"/>
      <c r="AG14" s="64">
        <f t="shared" si="1"/>
        <v>2.1818181818181817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1.9090909090909092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4"/>
      <c r="AG15" s="64">
        <f t="shared" si="1"/>
        <v>1.9090909090909092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4"/>
      <c r="AG16" s="64">
        <f t="shared" si="1"/>
        <v>2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2.5454545454545454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  <c r="AG17" s="64">
        <f t="shared" si="1"/>
        <v>2.5454545454545454</v>
      </c>
      <c r="AH17" s="65" t="str">
        <f t="shared" si="3"/>
        <v>Orta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2.3636363636363638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4"/>
      <c r="AG18" s="64">
        <f t="shared" si="1"/>
        <v>2.3636363636363638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4"/>
      <c r="AG19" s="64">
        <f t="shared" si="1"/>
        <v>2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4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2.7272727272727271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4"/>
      <c r="AG21" s="64">
        <f t="shared" si="1"/>
        <v>2.7272727272727271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1.9090909090909092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4"/>
      <c r="AG22" s="64">
        <f t="shared" si="1"/>
        <v>1.9090909090909092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1.9090909090909092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4"/>
      <c r="AG23" s="64">
        <f t="shared" si="1"/>
        <v>1.9090909090909092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2.9090909090909092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4"/>
      <c r="AG24" s="64">
        <f t="shared" si="1"/>
        <v>2.9090909090909092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2.0909090909090908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4"/>
      <c r="AG25" s="64">
        <f t="shared" si="1"/>
        <v>2.0909090909090908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1.5454545454545454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4"/>
      <c r="AG26" s="64">
        <f t="shared" si="1"/>
        <v>1.5454545454545454</v>
      </c>
      <c r="AH26" s="65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2.0909090909090908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4"/>
      <c r="AG27" s="64">
        <f t="shared" si="1"/>
        <v>2.0909090909090908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2.1818181818181817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4"/>
      <c r="AG28" s="64">
        <f t="shared" si="1"/>
        <v>2.1818181818181817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2.0909090909090908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4"/>
      <c r="AG29" s="64">
        <f t="shared" si="1"/>
        <v>2.0909090909090908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1.8181818181818181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4"/>
      <c r="AG30" s="64">
        <f t="shared" si="1"/>
        <v>1.8181818181818181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2.4545454545454546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4"/>
      <c r="AG31" s="64">
        <f t="shared" si="1"/>
        <v>2.4545454545454546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2.6363636363636362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4"/>
      <c r="AG32" s="64">
        <f t="shared" si="1"/>
        <v>2.6363636363636362</v>
      </c>
      <c r="AH32" s="65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2.5454545454545454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4"/>
      <c r="AG33" s="64">
        <f t="shared" si="1"/>
        <v>2.5454545454545454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2.5454545454545454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4"/>
      <c r="AG34" s="64">
        <f t="shared" si="1"/>
        <v>2.5454545454545454</v>
      </c>
      <c r="AH34" s="65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2.6363636363636362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4"/>
      <c r="AG35" s="64">
        <f t="shared" si="1"/>
        <v>2.6363636363636362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2.6363636363636362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4"/>
      <c r="AG36" s="64">
        <f t="shared" si="1"/>
        <v>2.6363636363636362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2.2727272727272729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4"/>
      <c r="AG37" s="64">
        <f t="shared" si="1"/>
        <v>2.2727272727272729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2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4"/>
      <c r="AG38" s="64">
        <f t="shared" si="1"/>
        <v>2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1.8181818181818181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4"/>
      <c r="AG39" s="64">
        <f t="shared" si="1"/>
        <v>1.8181818181818181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2.2727272727272729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4"/>
      <c r="AG40" s="64">
        <f t="shared" si="1"/>
        <v>2.2727272727272729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1.5454545454545454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4"/>
      <c r="AG41" s="64">
        <f t="shared" si="1"/>
        <v>1.5454545454545454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1.8181818181818181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4"/>
      <c r="AG42" s="64">
        <f t="shared" si="1"/>
        <v>1.8181818181818181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4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6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6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6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6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6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6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6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6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2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8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13">
        <f>IFERROR(AVERAGE(AG3:AG52),0)</f>
        <v>2.3352272727272725</v>
      </c>
      <c r="AH53" s="115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0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Mü.4.A.2. İstiklâl Marşı’nı doğru söylemeye özen gösterir.</v>
      </c>
      <c r="D58" s="34" t="str">
        <f t="shared" ref="D58:AE58" si="8">D2</f>
        <v>Mü.4.A.1. Birlikte söyleme kurallarına uyar</v>
      </c>
      <c r="E58" s="34" t="str">
        <f t="shared" si="8"/>
        <v>Mü.4.A.4. Belirli gün ve haftaların anlamına uygun müzikler söyler.</v>
      </c>
      <c r="F58" s="34" t="str">
        <f t="shared" si="8"/>
        <v>Mü.4.B.1. Temel müzik yazı ve ögelerini tanır.</v>
      </c>
      <c r="G58" s="34" t="str">
        <f t="shared" si="8"/>
        <v>Mü.4.B.4. Öğrendiği seslerin temel özelliklerini ayırt eder.</v>
      </c>
      <c r="H58" s="34" t="str">
        <f t="shared" si="8"/>
        <v>Mü.4.B.3. Şarkı, türkü ve oyun müziklerinde hız değişikliklerini fark eder.</v>
      </c>
      <c r="I58" s="34" t="str">
        <f t="shared" si="8"/>
        <v>Mü.4.B.5. Dinlediği müziklerdeki gürlük değişikliklerini fark eder.</v>
      </c>
      <c r="J58" s="34" t="str">
        <f t="shared" si="8"/>
        <v>Mü.4.B.6. Temel müzik yazı ve ögelerini (yükseklik, süre, hız, gürlük) bilişim destekli müzik teknolojilerini kullanarak ayırt eder.</v>
      </c>
      <c r="K58" s="34" t="str">
        <f t="shared" si="8"/>
        <v>Mü.4.C.1. Dinlediği müziklerle ilgili duygu ve düşüncelerini ifade eder.</v>
      </c>
      <c r="L58" s="34" t="str">
        <f t="shared" si="8"/>
        <v>Mü.4.C.2. Müziklere kendi oluşturduğu ritim kalıpları ile eşlik eder.</v>
      </c>
      <c r="M58" s="34" t="str">
        <f t="shared" si="8"/>
        <v>CANLI DERSLERE KATILIM</v>
      </c>
      <c r="N58" s="34">
        <f t="shared" si="8"/>
        <v>0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5</v>
      </c>
      <c r="D60" s="38">
        <f>+$AG$4</f>
        <v>2.1818181818181817</v>
      </c>
      <c r="E60" s="38">
        <f>+$AG$5</f>
        <v>2</v>
      </c>
      <c r="F60" s="38">
        <f>+$AG$6</f>
        <v>1.8181818181818181</v>
      </c>
      <c r="G60" s="38">
        <f>+$AG$7</f>
        <v>2.0909090909090908</v>
      </c>
      <c r="H60" s="38">
        <f>+$AG$8</f>
        <v>2.1818181818181817</v>
      </c>
      <c r="I60" s="38">
        <f>+$AG$9</f>
        <v>1.8181818181818181</v>
      </c>
      <c r="J60" s="38">
        <f>+$AG$10</f>
        <v>2.3636363636363638</v>
      </c>
      <c r="K60" s="38">
        <f>+$AG$11</f>
        <v>2.6363636363636362</v>
      </c>
      <c r="L60" s="38">
        <f>+$AG$12</f>
        <v>3</v>
      </c>
      <c r="M60" s="38">
        <f>+$AG$13</f>
        <v>2.3636363636363638</v>
      </c>
      <c r="N60" s="38">
        <f>+$AG$14</f>
        <v>2.1818181818181817</v>
      </c>
      <c r="O60" s="38">
        <f>+$AG$15</f>
        <v>1.9090909090909092</v>
      </c>
      <c r="P60" s="38">
        <f>+$AG$16</f>
        <v>2</v>
      </c>
      <c r="Q60" s="38">
        <f>+$AG$17</f>
        <v>2.5454545454545454</v>
      </c>
      <c r="R60" s="38">
        <f>+$AG$18</f>
        <v>2.3636363636363638</v>
      </c>
      <c r="S60" s="38">
        <f>+$AG$19</f>
        <v>2</v>
      </c>
      <c r="T60" s="38">
        <f>+$AG$20</f>
        <v>4.5</v>
      </c>
      <c r="U60" s="38">
        <f>+$AG$21</f>
        <v>2.7272727272727271</v>
      </c>
      <c r="V60" s="38">
        <f>+$AG$22</f>
        <v>1.9090909090909092</v>
      </c>
      <c r="W60" s="38">
        <f>+$AG$23</f>
        <v>1.9090909090909092</v>
      </c>
      <c r="X60" s="38">
        <f>+$AG$24</f>
        <v>2.9090909090909092</v>
      </c>
      <c r="Y60" s="38">
        <f>+$AG$25</f>
        <v>2.0909090909090908</v>
      </c>
      <c r="Z60" s="38">
        <f>+$AG$26</f>
        <v>1.5454545454545454</v>
      </c>
      <c r="AA60" s="38">
        <f>+$AG$27</f>
        <v>2.0909090909090908</v>
      </c>
      <c r="AB60" s="38">
        <f>+$AG$28</f>
        <v>2.1818181818181817</v>
      </c>
      <c r="AC60" s="38">
        <f>+$AG$29</f>
        <v>2.0909090909090908</v>
      </c>
      <c r="AD60" s="38">
        <f>+$AG$30</f>
        <v>1.8181818181818181</v>
      </c>
      <c r="AE60" s="38">
        <f>+$AG$31</f>
        <v>2.4545454545454546</v>
      </c>
      <c r="AF60" s="38"/>
      <c r="AG60" s="38">
        <f>+$AG$33</f>
        <v>2.5454545454545454</v>
      </c>
      <c r="AH60" s="38">
        <f>+$AG$34</f>
        <v>2.5454545454545454</v>
      </c>
      <c r="AI60" s="38">
        <f>+$AG$35</f>
        <v>2.6363636363636362</v>
      </c>
      <c r="AJ60" s="38">
        <f>+$AG$36</f>
        <v>2.6363636363636362</v>
      </c>
      <c r="AK60" s="38">
        <f>+$AG$37</f>
        <v>2.2727272727272729</v>
      </c>
      <c r="AL60" s="38">
        <f>+$AG$38</f>
        <v>2</v>
      </c>
      <c r="AM60" s="38">
        <f>+$AG$39</f>
        <v>1.8181818181818181</v>
      </c>
      <c r="AN60" s="38">
        <f>+$AG$40</f>
        <v>2.2727272727272729</v>
      </c>
      <c r="AO60" s="38">
        <f>+$AG$41</f>
        <v>1.5454545454545454</v>
      </c>
      <c r="AP60" s="38">
        <f>+$AG$42</f>
        <v>1.8181818181818181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5</v>
      </c>
      <c r="D64" s="46">
        <f>AG4</f>
        <v>2.1818181818181817</v>
      </c>
      <c r="E64" s="46">
        <f>AG5</f>
        <v>2</v>
      </c>
      <c r="F64" s="46">
        <f>AG6</f>
        <v>1.8181818181818181</v>
      </c>
      <c r="G64" s="46">
        <f>AG7</f>
        <v>2.0909090909090908</v>
      </c>
      <c r="H64" s="46">
        <f>AG8</f>
        <v>2.1818181818181817</v>
      </c>
      <c r="I64" s="46">
        <f>AG9</f>
        <v>1.8181818181818181</v>
      </c>
      <c r="J64" s="46">
        <f>AG10</f>
        <v>2.3636363636363638</v>
      </c>
      <c r="K64" s="46">
        <f>AG11</f>
        <v>2.6363636363636362</v>
      </c>
      <c r="L64" s="46">
        <f>AG12</f>
        <v>3</v>
      </c>
      <c r="M64" s="46">
        <f>AG13</f>
        <v>2.3636363636363638</v>
      </c>
      <c r="N64" s="46">
        <f>AG14</f>
        <v>2.1818181818181817</v>
      </c>
      <c r="O64" s="46">
        <f>AG15</f>
        <v>1.9090909090909092</v>
      </c>
      <c r="P64" s="46">
        <f>AG16</f>
        <v>2</v>
      </c>
      <c r="Q64" s="46">
        <f>AG17</f>
        <v>2.5454545454545454</v>
      </c>
      <c r="R64" s="46">
        <f>AG18</f>
        <v>2.3636363636363638</v>
      </c>
      <c r="S64" s="46">
        <f>AG19</f>
        <v>2</v>
      </c>
      <c r="T64" s="46">
        <f>AG20</f>
        <v>4.5</v>
      </c>
      <c r="U64" s="46">
        <f>AG21</f>
        <v>2.7272727272727271</v>
      </c>
      <c r="V64" s="46">
        <f>AG22</f>
        <v>1.9090909090909092</v>
      </c>
      <c r="W64" s="46">
        <f>AG23</f>
        <v>1.9090909090909092</v>
      </c>
      <c r="X64" s="46">
        <f>AG24</f>
        <v>2.9090909090909092</v>
      </c>
      <c r="Y64" s="46">
        <f>AG25</f>
        <v>2.0909090909090908</v>
      </c>
      <c r="Z64" s="46">
        <f>AG26</f>
        <v>1.5454545454545454</v>
      </c>
      <c r="AA64" s="46">
        <f>AG27</f>
        <v>2.0909090909090908</v>
      </c>
      <c r="AB64" s="46">
        <f>AG28</f>
        <v>2.1818181818181817</v>
      </c>
      <c r="AC64" s="46">
        <f>AG29</f>
        <v>2.0909090909090908</v>
      </c>
      <c r="AD64" s="46">
        <f>AG30</f>
        <v>1.8181818181818181</v>
      </c>
      <c r="AE64" s="46">
        <f>AG31</f>
        <v>2.4545454545454546</v>
      </c>
      <c r="AF64" s="46"/>
      <c r="AG64" s="47">
        <f>AG33</f>
        <v>2.5454545454545454</v>
      </c>
      <c r="AH64" s="47">
        <f>AG34</f>
        <v>2.5454545454545454</v>
      </c>
      <c r="AI64" s="47">
        <f>AG35</f>
        <v>2.6363636363636362</v>
      </c>
      <c r="AJ64" s="47">
        <f>AG36</f>
        <v>2.6363636363636362</v>
      </c>
      <c r="AK64" s="47">
        <f>AG37</f>
        <v>2.2727272727272729</v>
      </c>
      <c r="AL64" s="47">
        <f>AG38</f>
        <v>2</v>
      </c>
      <c r="AM64" s="47">
        <f>AG39</f>
        <v>1.8181818181818181</v>
      </c>
      <c r="AN64" s="47">
        <f>AG40</f>
        <v>2.2727272727272729</v>
      </c>
      <c r="AO64" s="47">
        <f>AG41</f>
        <v>1.5454545454545454</v>
      </c>
      <c r="AP64" s="47">
        <f>AG42</f>
        <v>1.8181818181818181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2</v>
      </c>
      <c r="J68" s="51">
        <f>MATCH(I68,$C$53:$AF$53,0)</f>
        <v>5</v>
      </c>
      <c r="K68" s="52">
        <f>J68</f>
        <v>5</v>
      </c>
      <c r="L68" s="51" t="e">
        <f ca="1">HLOOKUP(I68,OFFSET(C53,0,M68,4,30-M68),4,0)</f>
        <v>#N/A</v>
      </c>
      <c r="M68" s="53">
        <f>MATCH(I68,C53:AF53,0)</f>
        <v>5</v>
      </c>
      <c r="N68" s="32"/>
      <c r="O68" s="32"/>
      <c r="P68" s="32"/>
      <c r="Q68" s="50">
        <f>LARGE($AG$3:$AG$52,1)</f>
        <v>5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1.5454545454545454</v>
      </c>
      <c r="X68" s="51">
        <f>MATCH(W68,C60:AZ60,0)</f>
        <v>24</v>
      </c>
      <c r="Y68" s="52">
        <f>X68</f>
        <v>24</v>
      </c>
      <c r="Z68" s="51">
        <f ca="1">HLOOKUP(W68,OFFSET(C60,0,AA68,4,50-AA68),4,0)</f>
        <v>39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2.0249999999999999</v>
      </c>
      <c r="J69" s="55">
        <f t="shared" ref="J69:J70" si="10">MATCH(I69,$C$53:$AF$53,0)</f>
        <v>2</v>
      </c>
      <c r="K69" s="56">
        <f>IF(J68=J69,L68,J69)</f>
        <v>2</v>
      </c>
      <c r="L69" s="55" t="e">
        <f ca="1">HLOOKUP(I69,OFFSET(C53,0,M69,4,30-M69),4,0)</f>
        <v>#N/A</v>
      </c>
      <c r="M69" s="43">
        <f>MATCH(I69,C53:AF53,0)</f>
        <v>2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1.5454545454545454</v>
      </c>
      <c r="X69" s="55">
        <f>MATCH(W69,C60:AZ60,0)</f>
        <v>24</v>
      </c>
      <c r="Y69" s="56">
        <f ca="1">IF(X68=X69,Z68,X69)</f>
        <v>39</v>
      </c>
      <c r="Z69" s="55">
        <f ca="1">HLOOKUP(W69,OFFSET(C60,0,AA69,4,50-AA69),4,0)</f>
        <v>39</v>
      </c>
      <c r="AA69" s="43">
        <f>MATCH(W69,AG3:AG52,0)</f>
        <v>24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2.0499999999999998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3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1.8181818181818181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sF2CWldyJ4FfkKfErYY3i2Xmd+4AcKKr5OdLG4GDux9z221E59ACKezCt0TqmgjQ0z5NNIEAGy9tIktCKiPOqA==" saltValue="LDRIYiddb/G8xJeIsQBW/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2021-01-10T20:40:04Z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