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1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C53" i="2"/>
  <c r="C57" i="2" s="1"/>
  <c r="S57" i="2" l="1"/>
  <c r="K54" i="2"/>
  <c r="K57" i="2"/>
  <c r="AC57" i="2"/>
  <c r="Y57" i="2"/>
  <c r="U57" i="2"/>
  <c r="Q57" i="2"/>
  <c r="M54" i="2"/>
  <c r="M57" i="2"/>
  <c r="E54" i="2"/>
  <c r="E57" i="2"/>
  <c r="AB57" i="2"/>
  <c r="X57" i="2"/>
  <c r="T57" i="2"/>
  <c r="P57" i="2"/>
  <c r="L54" i="2"/>
  <c r="L57" i="2"/>
  <c r="H54" i="2"/>
  <c r="H57" i="2"/>
  <c r="D54" i="2"/>
  <c r="D57" i="2"/>
  <c r="AA57" i="2"/>
  <c r="W57" i="2"/>
  <c r="AD57" i="2"/>
  <c r="Z57" i="2"/>
  <c r="V57" i="2"/>
  <c r="R57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<sst xmlns="http://schemas.openxmlformats.org/spreadsheetml/2006/main" count="75" uniqueCount="69">
  <si>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</si>
  <si>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</si>
  <si>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</si>
  <si>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</si>
  <si>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</si>
  <si>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</si>
  <si>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</si>
  <si>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</si>
  <si>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</si>
  <si>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</si>
  <si>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</si>
  <si>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</si>
  <si>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</si>
  <si>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</si>
  <si>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</si>
  <si>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</si>
  <si>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</si>
  <si>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</si>
  <si>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</si>
  <si>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</si>
  <si>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</si>
  <si>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</si>
  <si>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</si>
  <si>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</si>
  <si>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</si>
  <si>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</si>
  <si>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</si>
  <si>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</si>
  <si>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</si>
  <si>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</si>
  <si>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</si>
  <si>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</si>
  <si>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</si>
  <si>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</si>
  <si>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</si>
  <si>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</si>
  <si>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</si>
  <si>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</si>
  <si>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</si>
  <si>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</si>
  <si>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</si>
  <si>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</si>
  <si>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</si>
  <si>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</si>
  <si>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</si>
  <si>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</si>
  <si>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</si>
  <si>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</si>
  <si>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</si>
  <si>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</si>
  <si>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</si>
  <si>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</si>
  <si>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</si>
  <si>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</si>
  <si>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</si>
  <si>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</si>
  <si>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0"/>
        <color theme="1"/>
        <rFont val="Tahoma"/>
        <family val="2"/>
        <charset val="162"/>
      </rPr>
      <t>Notlar</t>
    </r>
    <r>
      <rPr>
        <sz val="10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0"/>
        <color theme="1"/>
        <rFont val="Tahoma"/>
        <family val="2"/>
        <charset val="162"/>
      </rPr>
      <t>1, 2 ve 3</t>
    </r>
    <r>
      <rPr>
        <sz val="10"/>
        <color theme="1"/>
        <rFont val="Tahoma"/>
        <family val="2"/>
        <charset val="162"/>
      </rPr>
      <t xml:space="preserve"> şeklinde giriyoruz.
4. Not giriş ve öğrenci alanları korumalı değildir, diğer alanlar silinme olduğunda formüllerin bozulacağından korumalıdır.
5. Ölçeğin yapımcı bilgisini değiştirmek telif ihlalidir, lütfen buna dikkat edelim.</t>
    </r>
  </si>
  <si>
    <t>2020-2021 Eğitim Öğretim Yılı
1.Dönem 
1.Sınıf Beden Eğitimi ve Oyun
Kazanım Değerlendirme Ölçeği</t>
  </si>
  <si>
    <t>BO.1.1.1.1. Yer değiştirme hareketlerini yapar.</t>
  </si>
  <si>
    <t>BO.1.1.1.2. Dengeleme hareketlerini yapar.</t>
  </si>
  <si>
    <t>BO.1.1.1.3. Nesne kontrolü gerektiren hareketleri yapar.</t>
  </si>
  <si>
    <t>BO.1.1.1.4. İki ve daha fazla hareket becerisini içeren basit kurallı oyunlar oynar.</t>
  </si>
  <si>
    <t xml:space="preserve">BO.1.2.3.1. Bayram, kutlama ve törenlere katılır. </t>
  </si>
  <si>
    <t xml:space="preserve">BO.1.1.1.5. Ritim ve müzik eşliğinde hareket eder. </t>
  </si>
  <si>
    <t xml:space="preserve">BO.1.1.2.1. Vücut bölümlerinin hareketlerini tanımlar. </t>
  </si>
  <si>
    <t xml:space="preserve">BO.1.1.2.2. Kişisel ve genel alanını fark eder. </t>
  </si>
  <si>
    <t xml:space="preserve">BO.1.1.2.3. Verilen bir dizi hareketi, temel hareket beceri gruplarından uygun olanla ilişkilendirir. </t>
  </si>
  <si>
    <t xml:space="preserve">BO.1.1.2.4. Oyunu belirlenen kurallara göre oynar. </t>
  </si>
  <si>
    <t>Canlı Derslere Katılım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</si>
</sst>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b/>
      <sz val="10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6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4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workbookViewId="0">
      <selection activeCell="B1" sqref="B1:F1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4" t="s">
        <v>54</v>
      </c>
      <c r="C1" s="95"/>
      <c r="D1" s="95"/>
      <c r="E1" s="95"/>
      <c r="F1" s="96"/>
    </row>
    <row r="2" spans="2:6" ht="30.75" customHeight="1" x14ac:dyDescent="0.3">
      <c r="B2" s="100" t="s">
        <v>48</v>
      </c>
      <c r="C2" s="101"/>
      <c r="D2" s="22" t="s">
        <v>45</v>
      </c>
      <c r="E2" s="22" t="s">
        <v>46</v>
      </c>
      <c r="F2" s="13"/>
    </row>
    <row r="3" spans="2:6" ht="30" customHeight="1" x14ac:dyDescent="0.3">
      <c r="B3" s="99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2.15</v>
      </c>
      <c r="F3" s="105" t="s">
        <v>57</v>
      </c>
    </row>
    <row r="4" spans="2:6" ht="30" customHeight="1" x14ac:dyDescent="0.3">
      <c r="B4" s="99"/>
      <c r="C4" s="63" t="s">
        <v>43</v>
      </c>
      <c r="D4" s="65" t="str">
        <f>HLOOKUP(VERİLER!E68,VERİLER!$C$56:$AF$58,3,0)</f>
        <v xml:space="preserve">BO.1.1.2.1. Vücut bölümlerinin hareketlerini tanımlar. </v>
      </c>
      <c r="E4" s="65" t="str">
        <f>HLOOKUP(VERİLER!E69,VERİLER!$C$56:$AF$58,3,0)</f>
        <v>BO.1.1.1.4. İki ve daha fazla hareket becerisini içeren basit kurallı oyunlar oynar.</v>
      </c>
      <c r="F4" s="106"/>
    </row>
    <row r="5" spans="2:6" ht="19.95" customHeight="1" x14ac:dyDescent="0.3">
      <c r="B5" s="111"/>
      <c r="C5" s="112"/>
      <c r="D5" s="112"/>
      <c r="E5" s="113"/>
      <c r="F5" s="106"/>
    </row>
    <row r="6" spans="2:6" ht="30" customHeight="1" x14ac:dyDescent="0.3">
      <c r="B6" s="99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6"/>
    </row>
    <row r="7" spans="2:6" ht="30" customHeight="1" x14ac:dyDescent="0.3">
      <c r="B7" s="99"/>
      <c r="C7" s="63" t="s">
        <v>43</v>
      </c>
      <c r="D7" s="65" t="str">
        <f>HLOOKUP(VERİLER!K68,VERİLER!$C$56:$AF$58,3,0)</f>
        <v>BO.1.1.1.2. Dengeleme hareketlerini yapar.</v>
      </c>
      <c r="E7" s="65" t="str">
        <f ca="1">HLOOKUP(VERİLER!K69,VERİLER!$C$56:$AF$58,3,0)</f>
        <v xml:space="preserve">BO.1.2.3.1. Bayram, kutlama ve törenlere katılır. </v>
      </c>
      <c r="F7" s="107"/>
    </row>
    <row r="8" spans="2:6" ht="19.95" customHeight="1" x14ac:dyDescent="0.3">
      <c r="B8" s="102"/>
      <c r="C8" s="103"/>
      <c r="D8" s="103"/>
      <c r="E8" s="103"/>
      <c r="F8" s="104"/>
    </row>
    <row r="9" spans="2:6" ht="30" customHeight="1" x14ac:dyDescent="0.3">
      <c r="B9" s="99" t="s">
        <v>50</v>
      </c>
      <c r="C9" s="63" t="s">
        <v>42</v>
      </c>
      <c r="D9" s="64">
        <f>IFERROR(LARGE(VERİLER!AG3:AG52,1),0)</f>
        <v>2.8181818181818183</v>
      </c>
      <c r="E9" s="64">
        <f>IFERROR(LARGE(VERİLER!AG3:AG52,2),0)</f>
        <v>2.7272727272727271</v>
      </c>
      <c r="F9" s="108" t="s">
        <v>56</v>
      </c>
    </row>
    <row r="10" spans="2:6" ht="30" customHeight="1" x14ac:dyDescent="0.3">
      <c r="B10" s="99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9"/>
    </row>
    <row r="11" spans="2:6" ht="19.95" customHeight="1" x14ac:dyDescent="0.3">
      <c r="B11" s="66"/>
      <c r="C11" s="67"/>
      <c r="D11" s="67"/>
      <c r="E11" s="67"/>
      <c r="F11" s="109"/>
    </row>
    <row r="12" spans="2:6" ht="30" customHeight="1" x14ac:dyDescent="0.3">
      <c r="B12" s="99" t="s">
        <v>51</v>
      </c>
      <c r="C12" s="63" t="s">
        <v>42</v>
      </c>
      <c r="D12" s="64">
        <f>IFERROR(SMALL(VERİLER!AG3:AG52,1),0)</f>
        <v>1.3636363636363635</v>
      </c>
      <c r="E12" s="64">
        <f>IFERROR(SMALL(VERİLER!AG3:AG52,2),0)</f>
        <v>1.4545454545454546</v>
      </c>
      <c r="F12" s="109"/>
    </row>
    <row r="13" spans="2:6" ht="30" customHeight="1" x14ac:dyDescent="0.3">
      <c r="B13" s="99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0"/>
    </row>
    <row r="14" spans="2:6" ht="19.95" customHeight="1" x14ac:dyDescent="0.3">
      <c r="B14" s="102"/>
      <c r="C14" s="103"/>
      <c r="D14" s="103"/>
      <c r="E14" s="103"/>
      <c r="F14" s="104"/>
    </row>
    <row r="15" spans="2:6" ht="30" customHeight="1" thickBot="1" x14ac:dyDescent="0.35">
      <c r="B15" s="68" t="s">
        <v>53</v>
      </c>
      <c r="C15" s="69">
        <f>+VERİLER!AG53</f>
        <v>2.0499999999999994</v>
      </c>
      <c r="D15" s="97" t="s">
        <v>55</v>
      </c>
      <c r="E15" s="97"/>
      <c r="F15" s="98"/>
    </row>
    <row r="16" spans="2:6" ht="19.2" thickTop="1" x14ac:dyDescent="0.3"/>
  </sheetData>
  <sheetProtection algorithmName="SHA-512" hashValue="ZkVWnWy2KDmlzKusyhZV9vMua0d6vO0I8wOyOhh/+1/5S6UD1YBdVRtZdcl0hc2G8/rRL3rexLUa/qpAwvWboA==" saltValue="aEUTBBHc76TZ0Rp1+AqdqQ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70" zoomScaleNormal="70" workbookViewId="0">
      <selection activeCell="N2" sqref="N2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0</v>
      </c>
      <c r="O1" s="10">
        <f t="shared" si="0"/>
        <v>0</v>
      </c>
      <c r="P1" s="10">
        <f t="shared" si="0"/>
        <v>0</v>
      </c>
      <c r="Q1" s="10">
        <f t="shared" si="0"/>
        <v>0</v>
      </c>
      <c r="R1" s="10">
        <f t="shared" si="0"/>
        <v>0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58</v>
      </c>
      <c r="D2" s="93" t="s">
        <v>59</v>
      </c>
      <c r="E2" s="70" t="s">
        <v>60</v>
      </c>
      <c r="F2" s="70" t="s">
        <v>61</v>
      </c>
      <c r="G2" s="93" t="s">
        <v>62</v>
      </c>
      <c r="H2" s="70" t="s">
        <v>63</v>
      </c>
      <c r="I2" s="70" t="s">
        <v>64</v>
      </c>
      <c r="J2" s="70" t="s">
        <v>65</v>
      </c>
      <c r="K2" s="70" t="s">
        <v>66</v>
      </c>
      <c r="L2" s="70" t="s">
        <v>67</v>
      </c>
      <c r="M2" s="118" t="s">
        <v>68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1.3636363636363635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88">
        <f t="shared" ref="AG3:AG49" si="1">IFERROR(AVERAGE(C3:AF3)," ")</f>
        <v>1.3636363636363635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1.9090909090909092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88">
        <f t="shared" si="1"/>
        <v>1.9090909090909092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1.7272727272727273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88">
        <f t="shared" si="1"/>
        <v>1.7272727272727273</v>
      </c>
      <c r="AH5" s="89" t="str">
        <f t="shared" si="3"/>
        <v>Geliştirilmeli</v>
      </c>
      <c r="AI5" s="3"/>
      <c r="AJ5" s="3"/>
      <c r="AK5" s="20"/>
      <c r="AL5" s="21"/>
    </row>
    <row r="6" spans="1:38" ht="15" customHeight="1" x14ac:dyDescent="0.3">
      <c r="A6" s="16">
        <f t="shared" si="2"/>
        <v>1.5454545454545454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88">
        <f t="shared" si="1"/>
        <v>1.5454545454545454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1.8181818181818181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88">
        <f t="shared" si="1"/>
        <v>1.8181818181818181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1.8181818181818181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88">
        <f t="shared" si="1"/>
        <v>1.8181818181818181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1.4545454545454546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88">
        <f t="shared" si="1"/>
        <v>1.4545454545454546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88">
        <f t="shared" si="1"/>
        <v>2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2.4545454545454546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88">
        <f t="shared" si="1"/>
        <v>2.4545454545454546</v>
      </c>
      <c r="AH11" s="89" t="str">
        <f t="shared" si="3"/>
        <v>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2.8181818181818183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88">
        <f t="shared" si="1"/>
        <v>2.8181818181818183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2.1818181818181817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88">
        <f t="shared" si="1"/>
        <v>2.1818181818181817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1.9090909090909092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88">
        <f t="shared" si="1"/>
        <v>1.9090909090909092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1.5454545454545454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88">
        <f t="shared" si="1"/>
        <v>1.5454545454545454</v>
      </c>
      <c r="AH15" s="89" t="str">
        <f t="shared" si="3"/>
        <v>Geliştirilmeli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1.8181818181818181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88">
        <f t="shared" si="1"/>
        <v>1.8181818181818181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2.2727272727272729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88">
        <f t="shared" si="1"/>
        <v>2.2727272727272729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88">
        <f t="shared" si="1"/>
        <v>2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1.7272727272727273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88">
        <f t="shared" si="1"/>
        <v>1.7272727272727273</v>
      </c>
      <c r="AH19" s="89" t="str">
        <f t="shared" si="3"/>
        <v>Geliştirilmeli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2.0909090909090908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88">
        <f t="shared" si="1"/>
        <v>2.0909090909090908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2.7272727272727271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88">
        <f t="shared" si="1"/>
        <v>2.7272727272727271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1.9090909090909092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88">
        <f t="shared" si="1"/>
        <v>1.9090909090909092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1.9090909090909092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88">
        <f t="shared" si="1"/>
        <v>1.9090909090909092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2.7272727272727271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88">
        <f t="shared" si="1"/>
        <v>2.7272727272727271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2.0909090909090908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88">
        <f t="shared" si="1"/>
        <v>2.0909090909090908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1.5454545454545454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88">
        <f t="shared" si="1"/>
        <v>1.5454545454545454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1.7272727272727273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88">
        <f t="shared" si="1"/>
        <v>1.7272727272727273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2.1818181818181817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88">
        <f t="shared" si="1"/>
        <v>2.1818181818181817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1.7272727272727273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88">
        <f t="shared" si="1"/>
        <v>1.7272727272727273</v>
      </c>
      <c r="AH29" s="89" t="str">
        <f t="shared" si="3"/>
        <v>Geliştirilmeli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1.8181818181818181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88">
        <f t="shared" si="1"/>
        <v>1.8181818181818181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2.4545454545454546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88">
        <f t="shared" si="1"/>
        <v>2.4545454545454546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2.6363636363636362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88">
        <f t="shared" si="1"/>
        <v>2.6363636363636362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2.5454545454545454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88">
        <f t="shared" si="1"/>
        <v>2.5454545454545454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2.5454545454545454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88">
        <f t="shared" si="1"/>
        <v>2.5454545454545454</v>
      </c>
      <c r="AH34" s="89" t="str">
        <f t="shared" si="3"/>
        <v>Çok 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2.6363636363636362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88">
        <f t="shared" si="1"/>
        <v>2.6363636363636362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2.6363636363636362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88">
        <f t="shared" si="1"/>
        <v>2.6363636363636362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2.2727272727272729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88">
        <f t="shared" si="1"/>
        <v>2.2727272727272729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2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88">
        <f t="shared" si="1"/>
        <v>2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1.8181818181818181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88">
        <f t="shared" si="1"/>
        <v>1.8181818181818181</v>
      </c>
      <c r="AH39" s="89" t="str">
        <f t="shared" si="3"/>
        <v>İyi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2.2727272727272729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88">
        <f t="shared" si="1"/>
        <v>2.2727272727272729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1.5454545454545454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88">
        <f t="shared" si="1"/>
        <v>1.5454545454545454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1.8181818181818181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88">
        <f t="shared" si="1"/>
        <v>1.8181818181818181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114">
        <f>IFERROR(AVERAGE(AG3:AG52),0)</f>
        <v>2.0499999999999994</v>
      </c>
      <c r="AH53" s="116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15"/>
      <c r="AH54" s="117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0</v>
      </c>
      <c r="O57" s="29">
        <f t="shared" si="7"/>
        <v>0</v>
      </c>
      <c r="P57" s="29">
        <f t="shared" si="7"/>
        <v>0</v>
      </c>
      <c r="Q57" s="29">
        <f t="shared" si="7"/>
        <v>0</v>
      </c>
      <c r="R57" s="29">
        <f t="shared" si="7"/>
        <v>0</v>
      </c>
      <c r="S57" s="29">
        <f t="shared" si="7"/>
        <v>0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BO.1.1.1.1. Yer değiştirme hareketlerini yapar.</v>
      </c>
      <c r="D58" s="34" t="str">
        <f t="shared" ref="D58:AF58" si="8">D2</f>
        <v>BO.1.1.1.2. Dengeleme hareketlerini yapar.</v>
      </c>
      <c r="E58" s="34" t="str">
        <f t="shared" si="8"/>
        <v>BO.1.1.1.3. Nesne kontrolü gerektiren hareketleri yapar.</v>
      </c>
      <c r="F58" s="34" t="str">
        <f t="shared" si="8"/>
        <v>BO.1.1.1.4. İki ve daha fazla hareket becerisini içeren basit kurallı oyunlar oynar.</v>
      </c>
      <c r="G58" s="34" t="str">
        <f t="shared" si="8"/>
        <v xml:space="preserve">BO.1.2.3.1. Bayram, kutlama ve törenlere katılır. </v>
      </c>
      <c r="H58" s="34" t="str">
        <f t="shared" si="8"/>
        <v xml:space="preserve">BO.1.1.1.5. Ritim ve müzik eşliğinde hareket eder. </v>
      </c>
      <c r="I58" s="34" t="str">
        <f t="shared" si="8"/>
        <v xml:space="preserve">BO.1.1.2.1. Vücut bölümlerinin hareketlerini tanımlar. </v>
      </c>
      <c r="J58" s="34" t="str">
        <f t="shared" si="8"/>
        <v xml:space="preserve">BO.1.1.2.2. Kişisel ve genel alanını fark eder. </v>
      </c>
      <c r="K58" s="34" t="str">
        <f t="shared" si="8"/>
        <v xml:space="preserve">BO.1.1.2.3. Verilen bir dizi hareketi, temel hareket beceri gruplarından uygun olanla ilişkilendirir. </v>
      </c>
      <c r="L58" s="34" t="str">
        <f t="shared" si="8"/>
        <v xml:space="preserve">BO.1.1.2.4. Oyunu belirlenen kurallara göre oynar. </v>
      </c>
      <c r="M58" s="34" t="str">
        <f t="shared" si="8"/>
        <v>Canlı Derslere Katılım</v>
      </c>
      <c r="N58" s="34">
        <f t="shared" si="8"/>
        <v>0</v>
      </c>
      <c r="O58" s="34">
        <f t="shared" si="8"/>
        <v>0</v>
      </c>
      <c r="P58" s="34">
        <f t="shared" si="8"/>
        <v>0</v>
      </c>
      <c r="Q58" s="34">
        <f t="shared" si="8"/>
        <v>0</v>
      </c>
      <c r="R58" s="34">
        <f t="shared" si="8"/>
        <v>0</v>
      </c>
      <c r="S58" s="34">
        <f t="shared" si="8"/>
        <v>0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1.3636363636363635</v>
      </c>
      <c r="D60" s="38">
        <f>+$AG$4</f>
        <v>1.9090909090909092</v>
      </c>
      <c r="E60" s="38">
        <f>+$AG$5</f>
        <v>1.7272727272727273</v>
      </c>
      <c r="F60" s="38">
        <f>+$AG$6</f>
        <v>1.5454545454545454</v>
      </c>
      <c r="G60" s="38">
        <f>+$AG$7</f>
        <v>1.8181818181818181</v>
      </c>
      <c r="H60" s="38">
        <f>+$AG$8</f>
        <v>1.8181818181818181</v>
      </c>
      <c r="I60" s="38">
        <f>+$AG$9</f>
        <v>1.4545454545454546</v>
      </c>
      <c r="J60" s="38">
        <f>+$AG$10</f>
        <v>2</v>
      </c>
      <c r="K60" s="38">
        <f>+$AG$11</f>
        <v>2.4545454545454546</v>
      </c>
      <c r="L60" s="38">
        <f>+$AG$12</f>
        <v>2.8181818181818183</v>
      </c>
      <c r="M60" s="38">
        <f>+$AG$13</f>
        <v>2.1818181818181817</v>
      </c>
      <c r="N60" s="38">
        <f>+$AG$14</f>
        <v>1.9090909090909092</v>
      </c>
      <c r="O60" s="38">
        <f>+$AG$15</f>
        <v>1.5454545454545454</v>
      </c>
      <c r="P60" s="38">
        <f>+$AG$16</f>
        <v>1.8181818181818181</v>
      </c>
      <c r="Q60" s="38">
        <f>+$AG$17</f>
        <v>2.2727272727272729</v>
      </c>
      <c r="R60" s="38">
        <f>+$AG$18</f>
        <v>2</v>
      </c>
      <c r="S60" s="38">
        <f>+$AG$19</f>
        <v>1.7272727272727273</v>
      </c>
      <c r="T60" s="38">
        <f>+$AG$20</f>
        <v>2.0909090909090908</v>
      </c>
      <c r="U60" s="38">
        <f>+$AG$21</f>
        <v>2.7272727272727271</v>
      </c>
      <c r="V60" s="38">
        <f>+$AG$22</f>
        <v>1.9090909090909092</v>
      </c>
      <c r="W60" s="38">
        <f>+$AG$23</f>
        <v>1.9090909090909092</v>
      </c>
      <c r="X60" s="38">
        <f>+$AG$24</f>
        <v>2.7272727272727271</v>
      </c>
      <c r="Y60" s="38">
        <f>+$AG$25</f>
        <v>2.0909090909090908</v>
      </c>
      <c r="Z60" s="38">
        <f>+$AG$26</f>
        <v>1.5454545454545454</v>
      </c>
      <c r="AA60" s="38">
        <f>+$AG$27</f>
        <v>1.7272727272727273</v>
      </c>
      <c r="AB60" s="38">
        <f>+$AG$28</f>
        <v>2.1818181818181817</v>
      </c>
      <c r="AC60" s="38">
        <f>+$AG$29</f>
        <v>1.7272727272727273</v>
      </c>
      <c r="AD60" s="38">
        <f>+$AG$30</f>
        <v>1.8181818181818181</v>
      </c>
      <c r="AE60" s="38">
        <f>+$AG$31</f>
        <v>2.4545454545454546</v>
      </c>
      <c r="AF60" s="38">
        <f>+$AG$32</f>
        <v>2.6363636363636362</v>
      </c>
      <c r="AG60" s="38">
        <f>+$AG$33</f>
        <v>2.5454545454545454</v>
      </c>
      <c r="AH60" s="38">
        <f>+$AG$34</f>
        <v>2.5454545454545454</v>
      </c>
      <c r="AI60" s="38">
        <f>+$AG$35</f>
        <v>2.6363636363636362</v>
      </c>
      <c r="AJ60" s="38">
        <f>+$AG$36</f>
        <v>2.6363636363636362</v>
      </c>
      <c r="AK60" s="38">
        <f>+$AG$37</f>
        <v>2.2727272727272729</v>
      </c>
      <c r="AL60" s="38">
        <f>+$AG$38</f>
        <v>2</v>
      </c>
      <c r="AM60" s="38">
        <f>+$AG$39</f>
        <v>1.8181818181818181</v>
      </c>
      <c r="AN60" s="38">
        <f>+$AG$40</f>
        <v>2.2727272727272729</v>
      </c>
      <c r="AO60" s="38">
        <f>+$AG$41</f>
        <v>1.5454545454545454</v>
      </c>
      <c r="AP60" s="38">
        <f>+$AG$42</f>
        <v>1.8181818181818181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1.3636363636363635</v>
      </c>
      <c r="D64" s="46">
        <f>AG4</f>
        <v>1.9090909090909092</v>
      </c>
      <c r="E64" s="46">
        <f>AG5</f>
        <v>1.7272727272727273</v>
      </c>
      <c r="F64" s="46">
        <f>AG6</f>
        <v>1.5454545454545454</v>
      </c>
      <c r="G64" s="46">
        <f>AG7</f>
        <v>1.8181818181818181</v>
      </c>
      <c r="H64" s="46">
        <f>AG8</f>
        <v>1.8181818181818181</v>
      </c>
      <c r="I64" s="46">
        <f>AG9</f>
        <v>1.4545454545454546</v>
      </c>
      <c r="J64" s="46">
        <f>AG10</f>
        <v>2</v>
      </c>
      <c r="K64" s="46">
        <f>AG11</f>
        <v>2.4545454545454546</v>
      </c>
      <c r="L64" s="46">
        <f>AG12</f>
        <v>2.8181818181818183</v>
      </c>
      <c r="M64" s="46">
        <f>AG13</f>
        <v>2.1818181818181817</v>
      </c>
      <c r="N64" s="46">
        <f>AG14</f>
        <v>1.9090909090909092</v>
      </c>
      <c r="O64" s="46">
        <f>AG15</f>
        <v>1.5454545454545454</v>
      </c>
      <c r="P64" s="46">
        <f>AG16</f>
        <v>1.8181818181818181</v>
      </c>
      <c r="Q64" s="46">
        <f>AG17</f>
        <v>2.2727272727272729</v>
      </c>
      <c r="R64" s="46">
        <f>AG18</f>
        <v>2</v>
      </c>
      <c r="S64" s="46">
        <f>AG19</f>
        <v>1.7272727272727273</v>
      </c>
      <c r="T64" s="46">
        <f>AG20</f>
        <v>2.0909090909090908</v>
      </c>
      <c r="U64" s="46">
        <f>AG21</f>
        <v>2.7272727272727271</v>
      </c>
      <c r="V64" s="46">
        <f>AG22</f>
        <v>1.9090909090909092</v>
      </c>
      <c r="W64" s="46">
        <f>AG23</f>
        <v>1.9090909090909092</v>
      </c>
      <c r="X64" s="46">
        <f>AG24</f>
        <v>2.7272727272727271</v>
      </c>
      <c r="Y64" s="46">
        <f>AG25</f>
        <v>2.0909090909090908</v>
      </c>
      <c r="Z64" s="46">
        <f>AG26</f>
        <v>1.5454545454545454</v>
      </c>
      <c r="AA64" s="46">
        <f>AG27</f>
        <v>1.7272727272727273</v>
      </c>
      <c r="AB64" s="46">
        <f>AG28</f>
        <v>2.1818181818181817</v>
      </c>
      <c r="AC64" s="46">
        <f>AG29</f>
        <v>1.7272727272727273</v>
      </c>
      <c r="AD64" s="46">
        <f>AG30</f>
        <v>1.8181818181818181</v>
      </c>
      <c r="AE64" s="46">
        <f>AG31</f>
        <v>2.4545454545454546</v>
      </c>
      <c r="AF64" s="46">
        <f>AG32</f>
        <v>2.6363636363636362</v>
      </c>
      <c r="AG64" s="47">
        <f>AG33</f>
        <v>2.5454545454545454</v>
      </c>
      <c r="AH64" s="47">
        <f>AG34</f>
        <v>2.5454545454545454</v>
      </c>
      <c r="AI64" s="47">
        <f>AG35</f>
        <v>2.6363636363636362</v>
      </c>
      <c r="AJ64" s="47">
        <f>AG36</f>
        <v>2.6363636363636362</v>
      </c>
      <c r="AK64" s="47">
        <f>AG37</f>
        <v>2.2727272727272729</v>
      </c>
      <c r="AL64" s="47">
        <f>AG38</f>
        <v>2</v>
      </c>
      <c r="AM64" s="47">
        <f>AG39</f>
        <v>1.8181818181818181</v>
      </c>
      <c r="AN64" s="47">
        <f>AG40</f>
        <v>2.2727272727272729</v>
      </c>
      <c r="AO64" s="47">
        <f>AG41</f>
        <v>1.5454545454545454</v>
      </c>
      <c r="AP64" s="47">
        <f>AG42</f>
        <v>1.8181818181818181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2.8181818181818183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1.3636363636363635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2.15</v>
      </c>
      <c r="D69" s="55">
        <f t="shared" ref="D69:D70" si="9">MATCH(C69,$C$53:$AF$53,0)</f>
        <v>4</v>
      </c>
      <c r="E69" s="56">
        <f>IF(D68=D69,F68,D69)</f>
        <v>4</v>
      </c>
      <c r="F69" s="55">
        <f ca="1">HLOOKUP(C69,OFFSET(C53,0,G69,4,30-G69),4,0)</f>
        <v>9</v>
      </c>
      <c r="G69" s="43">
        <f>MATCH(C69,C53:AF53,0)</f>
        <v>4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2.7272727272727271</v>
      </c>
      <c r="R69" s="55">
        <f>MATCH(Q69,C60:AZ60,0)</f>
        <v>19</v>
      </c>
      <c r="S69" s="56">
        <f>IF(R68=R69,T68,R69)</f>
        <v>19</v>
      </c>
      <c r="T69" s="55">
        <f ca="1">HLOOKUP(Q69,OFFSET(C60,0,U69,4,50-U69),4,0)</f>
        <v>22</v>
      </c>
      <c r="U69" s="43">
        <f>MATCH(Q69,AG3:AG52,0)</f>
        <v>19</v>
      </c>
      <c r="V69" s="32"/>
      <c r="W69" s="57">
        <f>SMALL($AG$3:$AG$52,2)</f>
        <v>1.4545454545454546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2.15</v>
      </c>
      <c r="D70" s="59">
        <f t="shared" si="9"/>
        <v>4</v>
      </c>
      <c r="E70" s="60">
        <f ca="1">IF(D69=D70,F69,D70)</f>
        <v>9</v>
      </c>
      <c r="F70" s="59">
        <f ca="1">HLOOKUP(C70,OFFSET(C53,0,G70,4,30-G70),4,0)</f>
        <v>9</v>
      </c>
      <c r="G70" s="49">
        <f>MATCH(C70,C53:AF53,0)</f>
        <v>4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 t="e">
        <f ca="1">HLOOKUP(I70,OFFSET(C53,0,M70,4,30-M70),4,0)</f>
        <v>#N/A</v>
      </c>
      <c r="M70" s="49">
        <f>MATCH(I70,C53:AF53,0)</f>
        <v>10</v>
      </c>
      <c r="N70" s="32"/>
      <c r="O70" s="32"/>
      <c r="P70" s="32"/>
      <c r="Q70" s="58">
        <f>LARGE($AG$3:$AG$52,3)</f>
        <v>2.7272727272727271</v>
      </c>
      <c r="R70" s="59">
        <f>MATCH(Q70,C60:AZ60,0)</f>
        <v>19</v>
      </c>
      <c r="S70" s="60">
        <f ca="1">IF(R69=R70,T69,R70)</f>
        <v>22</v>
      </c>
      <c r="T70" s="59">
        <f ca="1">HLOOKUP(Q70,OFFSET(C60,0,U70,4,50-U70),4,0)</f>
        <v>22</v>
      </c>
      <c r="U70" s="49">
        <f>MATCH(Q70,AG3:AG52,0)</f>
        <v>19</v>
      </c>
      <c r="V70" s="32"/>
      <c r="W70" s="61">
        <f>SMALL($AG$3:$AG$52,3)</f>
        <v>1.5454545454545454</v>
      </c>
      <c r="X70" s="59">
        <f>MATCH(W70,C60:AZ60,0)</f>
        <v>4</v>
      </c>
      <c r="Y70" s="60">
        <f>IF(X69=X70,Z69,X70)</f>
        <v>4</v>
      </c>
      <c r="Z70" s="59">
        <f ca="1">HLOOKUP(W70,OFFSET(C60,0,AA70,4,50-AA70),4,0)</f>
        <v>13</v>
      </c>
      <c r="AA70" s="49">
        <f>MATCH(W70,AG3:AG52,0)</f>
        <v>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RoboL88DAM6VkccMXMkoFgtLzPf6n1KurZ4M2sNwqGvS3YFr/m2iiRfz2ynRsY2KG7DIbQMKf4pJJC5LZgOM8A==" saltValue="yf7SKVRvMa585qhNmVpW8A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Muhammet Bozkurt</cp:lastModifiedBy>
  <cp:lastPrinted>2019-12-09T18:19:51Z</cp:lastPrinted>
  <dcterms:created xsi:type="dcterms:W3CDTF">2019-09-10T05:38:35Z</dcterms:created>
  <dcterms:modified xsi:type="dcterms:W3CDTF">2021-01-12T16:25:24Z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